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filterPrivacy="1" defaultThemeVersion="124226"/>
  <xr:revisionPtr revIDLastSave="0" documentId="13_ncr:1_{9A21FE42-1999-B747-A46C-5BC00D981194}" xr6:coauthVersionLast="47" xr6:coauthVersionMax="47" xr10:uidLastSave="{00000000-0000-0000-0000-000000000000}"/>
  <bookViews>
    <workbookView xWindow="0" yWindow="500" windowWidth="28800" windowHeight="17480" xr2:uid="{00000000-000D-0000-FFFF-FFFF00000000}"/>
  </bookViews>
  <sheets>
    <sheet name="2018-2023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3" l="1"/>
  <c r="L21" i="3" s="1"/>
  <c r="L22" i="3" s="1"/>
  <c r="L23" i="3" s="1"/>
  <c r="L19" i="3"/>
  <c r="L18" i="3"/>
  <c r="L17" i="3"/>
  <c r="L8" i="3"/>
  <c r="L9" i="3" s="1"/>
  <c r="L10" i="3" s="1"/>
  <c r="L11" i="3" s="1"/>
  <c r="L12" i="3" s="1"/>
  <c r="L13" i="3" s="1"/>
  <c r="L14" i="3" s="1"/>
  <c r="L15" i="3" s="1"/>
  <c r="L16" i="3" s="1"/>
  <c r="L6" i="3"/>
  <c r="L7" i="3" s="1"/>
  <c r="H18" i="3"/>
  <c r="M23" i="3"/>
  <c r="I22" i="3"/>
  <c r="I20" i="3" s="1"/>
  <c r="E22" i="3"/>
  <c r="E20" i="3" s="1"/>
  <c r="C20" i="3"/>
  <c r="I16" i="3"/>
  <c r="I8" i="3" s="1"/>
  <c r="E16" i="3"/>
  <c r="C16" i="3"/>
  <c r="E11" i="3"/>
  <c r="M8" i="3"/>
  <c r="G8" i="3"/>
  <c r="C8" i="3"/>
  <c r="E8" i="3" l="1"/>
  <c r="C5" i="3"/>
  <c r="G5" i="3"/>
  <c r="I5" i="3"/>
  <c r="D9" i="3"/>
  <c r="D11" i="3"/>
  <c r="D23" i="3"/>
  <c r="D13" i="3"/>
  <c r="D15" i="3"/>
  <c r="M20" i="3"/>
  <c r="D22" i="3"/>
  <c r="D10" i="3"/>
  <c r="D24" i="3"/>
  <c r="D16" i="3"/>
  <c r="D21" i="3"/>
  <c r="D12" i="3"/>
  <c r="D14" i="3"/>
  <c r="H20" i="3" l="1"/>
  <c r="H17" i="3"/>
  <c r="H6" i="3"/>
  <c r="H7" i="3" s="1"/>
  <c r="H24" i="3"/>
  <c r="H19" i="3"/>
  <c r="D18" i="3"/>
  <c r="D8" i="3"/>
  <c r="D19" i="3"/>
  <c r="D17" i="3"/>
  <c r="D20" i="3"/>
  <c r="D6" i="3"/>
  <c r="D7" i="3" s="1"/>
  <c r="E5" i="3"/>
  <c r="F8" i="3" s="1"/>
  <c r="F9" i="3" s="1"/>
  <c r="F10" i="3" s="1"/>
  <c r="F11" i="3" s="1"/>
  <c r="F12" i="3" s="1"/>
  <c r="F13" i="3" s="1"/>
  <c r="F14" i="3" s="1"/>
  <c r="F15" i="3" s="1"/>
  <c r="F16" i="3" s="1"/>
  <c r="J24" i="3"/>
  <c r="J19" i="3"/>
  <c r="J18" i="3"/>
  <c r="J6" i="3"/>
  <c r="J7" i="3" s="1"/>
  <c r="J17" i="3"/>
  <c r="J20" i="3"/>
  <c r="J21" i="3" s="1"/>
  <c r="J22" i="3" s="1"/>
  <c r="J23" i="3" s="1"/>
  <c r="J8" i="3"/>
  <c r="J9" i="3" s="1"/>
  <c r="J10" i="3" s="1"/>
  <c r="J11" i="3" s="1"/>
  <c r="J12" i="3" s="1"/>
  <c r="J13" i="3" s="1"/>
  <c r="J14" i="3" s="1"/>
  <c r="J15" i="3" s="1"/>
  <c r="J16" i="3" s="1"/>
  <c r="H8" i="3"/>
  <c r="H9" i="3" s="1"/>
  <c r="H10" i="3" s="1"/>
  <c r="H11" i="3" s="1"/>
  <c r="H12" i="3" s="1"/>
  <c r="H13" i="3" s="1"/>
  <c r="H14" i="3" s="1"/>
  <c r="H15" i="3" s="1"/>
  <c r="H16" i="3" s="1"/>
  <c r="M5" i="3"/>
  <c r="N19" i="3" l="1"/>
  <c r="N18" i="3"/>
  <c r="N24" i="3"/>
  <c r="N17" i="3"/>
  <c r="N20" i="3"/>
  <c r="F6" i="3"/>
  <c r="F17" i="3"/>
  <c r="F19" i="3"/>
  <c r="F18" i="3"/>
  <c r="F20" i="3"/>
  <c r="F21" i="3" s="1"/>
  <c r="F22" i="3" s="1"/>
  <c r="F23" i="3" s="1"/>
  <c r="F24" i="3"/>
  <c r="H22" i="3"/>
  <c r="H21" i="3"/>
  <c r="H23" i="3" s="1"/>
  <c r="H5" i="3"/>
  <c r="N6" i="3"/>
  <c r="N7" i="3" s="1"/>
  <c r="N8" i="3"/>
  <c r="J5" i="3"/>
  <c r="N21" i="3"/>
  <c r="N22" i="3" s="1"/>
  <c r="N23" i="3" s="1"/>
  <c r="N15" i="3" l="1"/>
  <c r="N11" i="3"/>
  <c r="N9" i="3"/>
  <c r="N12" i="3"/>
  <c r="N14" i="3"/>
  <c r="N10" i="3"/>
  <c r="N13" i="3"/>
  <c r="N16" i="3"/>
  <c r="F7" i="3"/>
  <c r="F5" i="3"/>
  <c r="N5" i="3"/>
  <c r="D5" i="3" l="1"/>
</calcChain>
</file>

<file path=xl/sharedStrings.xml><?xml version="1.0" encoding="utf-8"?>
<sst xmlns="http://schemas.openxmlformats.org/spreadsheetml/2006/main" count="37" uniqueCount="27">
  <si>
    <t>№</t>
  </si>
  <si>
    <t>Annex 2</t>
  </si>
  <si>
    <t>Sum (Gel)</t>
  </si>
  <si>
    <t>Share (%)</t>
  </si>
  <si>
    <t>Name</t>
  </si>
  <si>
    <t>Labor compensation</t>
  </si>
  <si>
    <t xml:space="preserve">BSU Costs in 2018-2023 </t>
  </si>
  <si>
    <t>Costs (own funds)</t>
  </si>
  <si>
    <t>Goods and Services</t>
  </si>
  <si>
    <t xml:space="preserve">Remuneration of freelancers </t>
  </si>
  <si>
    <t xml:space="preserve">Secondment  </t>
  </si>
  <si>
    <t>Including administrative expenses</t>
  </si>
  <si>
    <t xml:space="preserve">Representative costs </t>
  </si>
  <si>
    <t>Office costs (including ongoing repairs)</t>
  </si>
  <si>
    <t>Medical costs</t>
  </si>
  <si>
    <t>Expenses related to the purchase of soft equipment and uniforms and personal hygiene</t>
  </si>
  <si>
    <t>Operation and maintenance costs of transport, equipment and weapons</t>
  </si>
  <si>
    <t>Other goods and services</t>
  </si>
  <si>
    <t>Grants</t>
  </si>
  <si>
    <t>Social security</t>
  </si>
  <si>
    <t>Other costs</t>
  </si>
  <si>
    <t>Subsidies</t>
  </si>
  <si>
    <t>Expenditure of other named scholarships and grants</t>
  </si>
  <si>
    <t>Taxes (except for income and VAT recorded in the cost of goods)</t>
  </si>
  <si>
    <t>Miscellaneous current costs of other current costs</t>
  </si>
  <si>
    <t>Change (increase) in non-financial assets</t>
  </si>
  <si>
    <t>State training scholarship (state funding)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</si>
</sst>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10409]#,##0.00"/>
    <numFmt numFmtId="166" formatCode="0.0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Sylfaen"/>
      <family val="1"/>
      <charset val="204"/>
    </font>
    <font>
      <sz val="12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color theme="1"/>
      <name val="Calibri"/>
      <family val="1"/>
      <charset val="204"/>
      <scheme val="minor"/>
    </font>
    <font>
      <b/>
      <sz val="12"/>
      <color rgb="FF000000"/>
      <name val="Sylfaen"/>
      <family val="1"/>
      <charset val="204"/>
    </font>
    <font>
      <sz val="12"/>
      <name val="Sylfaen"/>
      <family val="1"/>
    </font>
    <font>
      <b/>
      <sz val="12"/>
      <name val="Sylfaen"/>
      <family val="1"/>
    </font>
    <font>
      <b/>
      <sz val="12"/>
      <color theme="1"/>
      <name val="Calibri"/>
      <family val="1"/>
      <scheme val="minor"/>
    </font>
    <font>
      <sz val="11"/>
      <name val="Calibri"/>
      <family val="1"/>
      <scheme val="minor"/>
    </font>
    <font>
      <b/>
      <sz val="12"/>
      <name val="Calibri"/>
      <family val="1"/>
      <scheme val="minor"/>
    </font>
    <font>
      <sz val="12"/>
      <name val="Calibri"/>
      <family val="1"/>
      <scheme val="minor"/>
    </font>
    <font>
      <b/>
      <u/>
      <sz val="12"/>
      <color theme="1"/>
      <name val="Sylfaen"/>
      <family val="1"/>
      <charset val="204"/>
    </font>
    <font>
      <b/>
      <u/>
      <sz val="12"/>
      <name val="Sylfaen"/>
      <family val="1"/>
    </font>
    <font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4" fillId="0" borderId="3" xfId="0" applyNumberFormat="1" applyFont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3" fontId="10" fillId="2" borderId="3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3" xfId="0" applyFont="1" applyFill="1" applyBorder="1" applyAlignment="1">
      <alignment horizontal="center" vertical="center" wrapText="1"/>
    </xf>
    <xf numFmtId="165" fontId="15" fillId="2" borderId="3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6" fontId="0" fillId="0" borderId="0" xfId="0" applyNumberFormat="1"/>
    <xf numFmtId="164" fontId="0" fillId="2" borderId="0" xfId="0" applyNumberFormat="1" applyFill="1"/>
    <xf numFmtId="0" fontId="16" fillId="0" borderId="3" xfId="0" applyFont="1" applyBorder="1" applyAlignment="1">
      <alignment horizontal="center" vertical="center" wrapText="1"/>
    </xf>
    <xf numFmtId="3" fontId="17" fillId="2" borderId="3" xfId="0" applyNumberFormat="1" applyFont="1" applyFill="1" applyBorder="1" applyAlignment="1">
      <alignment horizontal="center" vertical="center" wrapText="1"/>
    </xf>
    <xf numFmtId="164" fontId="17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="125" workbookViewId="0">
      <selection activeCell="D28" sqref="D28"/>
    </sheetView>
  </sheetViews>
  <sheetFormatPr baseColWidth="10" defaultColWidth="8.83203125" defaultRowHeight="15" x14ac:dyDescent="0.2"/>
  <cols>
    <col min="1" max="1" width="4.33203125" style="12" bestFit="1" customWidth="1"/>
    <col min="2" max="2" width="48.1640625" bestFit="1" customWidth="1"/>
    <col min="3" max="3" width="16.1640625" style="23" customWidth="1"/>
    <col min="4" max="4" width="7.33203125" style="23" bestFit="1" customWidth="1"/>
    <col min="5" max="5" width="15.33203125" style="23" customWidth="1"/>
    <col min="6" max="6" width="7.33203125" style="23" customWidth="1"/>
    <col min="7" max="7" width="17.1640625" style="23" customWidth="1"/>
    <col min="8" max="8" width="7.33203125" style="23" customWidth="1"/>
    <col min="9" max="9" width="16.1640625" style="23" customWidth="1"/>
    <col min="10" max="10" width="7.33203125" style="23" customWidth="1"/>
    <col min="11" max="11" width="16.6640625" style="23" customWidth="1"/>
    <col min="12" max="12" width="8.33203125" style="23" customWidth="1"/>
    <col min="13" max="13" width="16.83203125" style="21" customWidth="1"/>
    <col min="14" max="14" width="8.1640625" style="30" customWidth="1"/>
    <col min="15" max="15" width="10.33203125" bestFit="1" customWidth="1"/>
    <col min="16" max="16" width="15.33203125" customWidth="1"/>
  </cols>
  <sheetData>
    <row r="1" spans="1:15" x14ac:dyDescent="0.2">
      <c r="M1" s="34" t="s">
        <v>1</v>
      </c>
      <c r="N1" s="34"/>
    </row>
    <row r="2" spans="1:15" ht="35.25" customHeight="1" x14ac:dyDescent="0.2">
      <c r="A2" s="35" t="s">
        <v>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ht="16" x14ac:dyDescent="0.2">
      <c r="A3" s="36" t="s">
        <v>0</v>
      </c>
      <c r="B3" s="38" t="s">
        <v>4</v>
      </c>
      <c r="C3" s="40">
        <v>2018</v>
      </c>
      <c r="D3" s="40"/>
      <c r="E3" s="40">
        <v>2019</v>
      </c>
      <c r="F3" s="40"/>
      <c r="G3" s="40">
        <v>2020</v>
      </c>
      <c r="H3" s="40"/>
      <c r="I3" s="40">
        <v>2021</v>
      </c>
      <c r="J3" s="40"/>
      <c r="K3" s="41">
        <v>2022</v>
      </c>
      <c r="L3" s="42"/>
      <c r="M3" s="43">
        <v>2023</v>
      </c>
      <c r="N3" s="43"/>
    </row>
    <row r="4" spans="1:15" ht="34" x14ac:dyDescent="0.2">
      <c r="A4" s="37"/>
      <c r="B4" s="39"/>
      <c r="C4" s="24" t="s">
        <v>2</v>
      </c>
      <c r="D4" s="24" t="s">
        <v>3</v>
      </c>
      <c r="E4" s="24" t="s">
        <v>2</v>
      </c>
      <c r="F4" s="24" t="s">
        <v>3</v>
      </c>
      <c r="G4" s="24" t="s">
        <v>2</v>
      </c>
      <c r="H4" s="24" t="s">
        <v>3</v>
      </c>
      <c r="I4" s="24" t="s">
        <v>2</v>
      </c>
      <c r="J4" s="24" t="s">
        <v>3</v>
      </c>
      <c r="K4" s="24" t="s">
        <v>2</v>
      </c>
      <c r="L4" s="24" t="s">
        <v>3</v>
      </c>
      <c r="M4" s="24" t="s">
        <v>2</v>
      </c>
      <c r="N4" s="24" t="s">
        <v>3</v>
      </c>
    </row>
    <row r="5" spans="1:15" ht="19" x14ac:dyDescent="0.2">
      <c r="A5" s="13">
        <v>1</v>
      </c>
      <c r="B5" s="31" t="s">
        <v>7</v>
      </c>
      <c r="C5" s="19">
        <f t="shared" ref="C5:M5" si="0">C6+C8+C17+C18+C19+C20+C24</f>
        <v>24685511.629999999</v>
      </c>
      <c r="D5" s="32">
        <f t="shared" si="0"/>
        <v>100</v>
      </c>
      <c r="E5" s="19">
        <f t="shared" si="0"/>
        <v>19799493.120000001</v>
      </c>
      <c r="F5" s="32">
        <f t="shared" si="0"/>
        <v>99.999999999999986</v>
      </c>
      <c r="G5" s="19">
        <f t="shared" si="0"/>
        <v>18004255.989999998</v>
      </c>
      <c r="H5" s="32">
        <f t="shared" si="0"/>
        <v>100.00000000000003</v>
      </c>
      <c r="I5" s="19">
        <f t="shared" si="0"/>
        <v>18719253.219999999</v>
      </c>
      <c r="J5" s="32">
        <f t="shared" si="0"/>
        <v>99.999999999999972</v>
      </c>
      <c r="K5" s="19">
        <v>23632688.159999996</v>
      </c>
      <c r="L5" s="33">
        <v>100.00000000000003</v>
      </c>
      <c r="M5" s="1">
        <f t="shared" si="0"/>
        <v>26633584.580000002</v>
      </c>
      <c r="N5" s="33">
        <f>N6+N8+N17+N18+N19+N20+N24</f>
        <v>100</v>
      </c>
    </row>
    <row r="6" spans="1:15" ht="19" x14ac:dyDescent="0.2">
      <c r="A6" s="13">
        <v>2</v>
      </c>
      <c r="B6" s="3" t="s">
        <v>5</v>
      </c>
      <c r="C6" s="19">
        <v>9142415.5299999993</v>
      </c>
      <c r="D6" s="15">
        <f>C6*100/C5</f>
        <v>37.035552136943899</v>
      </c>
      <c r="E6" s="20">
        <v>9302182.0099999998</v>
      </c>
      <c r="F6" s="15">
        <f>E6*100/E5</f>
        <v>46.98191995937318</v>
      </c>
      <c r="G6" s="20">
        <v>10892251.34</v>
      </c>
      <c r="H6" s="15">
        <f>G6*100/G5</f>
        <v>60.498203014053018</v>
      </c>
      <c r="I6" s="20">
        <v>10877488.67</v>
      </c>
      <c r="J6" s="15">
        <f>I6*100/I5</f>
        <v>58.108560967476464</v>
      </c>
      <c r="K6" s="20">
        <v>12367026.289999999</v>
      </c>
      <c r="L6" s="15">
        <f>K6*100/K5</f>
        <v>52.33017169384933</v>
      </c>
      <c r="M6" s="10">
        <v>14538536.949999999</v>
      </c>
      <c r="N6" s="2">
        <f>M6/M5*100</f>
        <v>54.58723329685575</v>
      </c>
    </row>
    <row r="7" spans="1:15" ht="19" x14ac:dyDescent="0.2">
      <c r="A7" s="13">
        <v>3</v>
      </c>
      <c r="B7" s="44" t="s">
        <v>11</v>
      </c>
      <c r="C7" s="17">
        <v>2754000</v>
      </c>
      <c r="D7" s="14">
        <f>C7*D6/C6</f>
        <v>11.156341587237339</v>
      </c>
      <c r="E7" s="17">
        <v>2733000</v>
      </c>
      <c r="F7" s="14">
        <f>E7*F6/E6</f>
        <v>13.803383669652247</v>
      </c>
      <c r="G7" s="17">
        <v>3756000</v>
      </c>
      <c r="H7" s="14">
        <f>G7*H6/G6</f>
        <v>20.861734037141961</v>
      </c>
      <c r="I7" s="17">
        <v>3805000</v>
      </c>
      <c r="J7" s="14">
        <f>I7*J6/I6</f>
        <v>20.326665574108837</v>
      </c>
      <c r="K7" s="17">
        <v>4488000</v>
      </c>
      <c r="L7" s="14">
        <f>K7*L6/K6</f>
        <v>18.990645370577266</v>
      </c>
      <c r="M7" s="28">
        <v>4834083</v>
      </c>
      <c r="N7" s="4">
        <f>M7*N6/M6</f>
        <v>18.150328152336151</v>
      </c>
    </row>
    <row r="8" spans="1:15" ht="19" x14ac:dyDescent="0.2">
      <c r="A8" s="13">
        <v>4</v>
      </c>
      <c r="B8" s="3" t="s">
        <v>8</v>
      </c>
      <c r="C8" s="19">
        <f>C9+C10+C11+C12+C13+C14+C15+C16</f>
        <v>6153315.9600000009</v>
      </c>
      <c r="D8" s="15">
        <f>C8*100/C5</f>
        <v>24.926831787930016</v>
      </c>
      <c r="E8" s="19">
        <f>E9+E10+E11+E12+E16+E13+E14+E15</f>
        <v>6419758.1400000006</v>
      </c>
      <c r="F8" s="15">
        <f>E8*100/E5</f>
        <v>32.423850959675477</v>
      </c>
      <c r="G8" s="19">
        <f>G9+G10+G11+G12+G13+G14+G15+G16</f>
        <v>4463660.33</v>
      </c>
      <c r="H8" s="15">
        <f t="shared" ref="H8" si="1">G8/$G$5%</f>
        <v>24.792250968211214</v>
      </c>
      <c r="I8" s="19">
        <f>I9+I10+I11+I12+I16+I13+I14+I15</f>
        <v>4695687.4699999988</v>
      </c>
      <c r="J8" s="15">
        <f>I8*100/I5</f>
        <v>25.084801272857611</v>
      </c>
      <c r="K8" s="19">
        <v>6445949.1400000006</v>
      </c>
      <c r="L8" s="15">
        <f>K8*100/K5</f>
        <v>27.27556466009748</v>
      </c>
      <c r="M8" s="1">
        <f>M9+M10+M11+M12+M13+M14+M15+M16</f>
        <v>7087040.3499999996</v>
      </c>
      <c r="N8" s="2">
        <f>M8/M5*100</f>
        <v>26.609412370732411</v>
      </c>
    </row>
    <row r="9" spans="1:15" ht="19" x14ac:dyDescent="0.2">
      <c r="A9" s="13">
        <v>5</v>
      </c>
      <c r="B9" s="5" t="s">
        <v>9</v>
      </c>
      <c r="C9" s="17">
        <v>3612141.07</v>
      </c>
      <c r="D9" s="14">
        <f t="shared" ref="D9:D24" si="2">C9/$C$5%</f>
        <v>14.632636034208053</v>
      </c>
      <c r="E9" s="18">
        <v>3972526.79</v>
      </c>
      <c r="F9" s="14">
        <f>E9*F8/E8</f>
        <v>20.063780248935988</v>
      </c>
      <c r="G9" s="17">
        <v>2942435.01</v>
      </c>
      <c r="H9" s="14">
        <f>G9*H8/G8</f>
        <v>16.342996964908185</v>
      </c>
      <c r="I9" s="18">
        <v>3274039.82</v>
      </c>
      <c r="J9" s="14">
        <f>I9*J8/I8</f>
        <v>17.490226674758347</v>
      </c>
      <c r="K9" s="18">
        <v>3879057.4</v>
      </c>
      <c r="L9" s="14">
        <f>K9*L8/K8</f>
        <v>16.413949076540433</v>
      </c>
      <c r="M9" s="9">
        <v>4069020.17</v>
      </c>
      <c r="N9" s="4">
        <f>M9*N8/M8</f>
        <v>15.277778917733649</v>
      </c>
      <c r="O9" s="29"/>
    </row>
    <row r="10" spans="1:15" ht="19" x14ac:dyDescent="0.2">
      <c r="A10" s="13">
        <v>6</v>
      </c>
      <c r="B10" s="5" t="s">
        <v>10</v>
      </c>
      <c r="C10" s="17">
        <v>345915.79</v>
      </c>
      <c r="D10" s="14">
        <f t="shared" si="2"/>
        <v>1.4012907457004569</v>
      </c>
      <c r="E10" s="18">
        <v>373118.21</v>
      </c>
      <c r="F10" s="14">
        <f>E10*F9/E9</f>
        <v>1.8844836468217627</v>
      </c>
      <c r="G10" s="18">
        <v>30795.1</v>
      </c>
      <c r="H10" s="14">
        <f t="shared" ref="H10:H16" si="3">G10*H9/G9</f>
        <v>0.17104344671117955</v>
      </c>
      <c r="I10" s="25">
        <v>73313</v>
      </c>
      <c r="J10" s="14">
        <f>I10*J9/I9</f>
        <v>0.39164489703932759</v>
      </c>
      <c r="K10" s="18">
        <v>463771.8</v>
      </c>
      <c r="L10" s="14">
        <f t="shared" ref="L10:L16" si="4">K10*L9/K9</f>
        <v>1.9624166191341987</v>
      </c>
      <c r="M10" s="9">
        <v>468653.58</v>
      </c>
      <c r="N10" s="4">
        <f>M10*N8/M8</f>
        <v>1.7596338885300735</v>
      </c>
      <c r="O10" s="29"/>
    </row>
    <row r="11" spans="1:15" ht="19" x14ac:dyDescent="0.2">
      <c r="A11" s="13">
        <v>7</v>
      </c>
      <c r="B11" s="5" t="s">
        <v>13</v>
      </c>
      <c r="C11" s="17">
        <v>1422311.96</v>
      </c>
      <c r="D11" s="14">
        <f t="shared" si="2"/>
        <v>5.7617276940352404</v>
      </c>
      <c r="E11" s="18">
        <f>1231110.65</f>
        <v>1231110.6499999999</v>
      </c>
      <c r="F11" s="14">
        <f t="shared" ref="F11:F16" si="5">E11*F10/E10</f>
        <v>6.2178897335327337</v>
      </c>
      <c r="G11" s="18">
        <v>846272.18</v>
      </c>
      <c r="H11" s="14">
        <f t="shared" si="3"/>
        <v>4.700400730083155</v>
      </c>
      <c r="I11" s="25">
        <v>846241.29</v>
      </c>
      <c r="J11" s="14">
        <f>I11*J10/I10</f>
        <v>4.5207000517299489</v>
      </c>
      <c r="K11" s="18">
        <v>1248925.33</v>
      </c>
      <c r="L11" s="14">
        <f t="shared" si="4"/>
        <v>5.2847366391179103</v>
      </c>
      <c r="M11" s="9">
        <v>1441891.75</v>
      </c>
      <c r="N11" s="4">
        <f>M11*N8/M8</f>
        <v>5.4138103178299257</v>
      </c>
      <c r="O11" s="29"/>
    </row>
    <row r="12" spans="1:15" ht="19" x14ac:dyDescent="0.2">
      <c r="A12" s="13">
        <v>8</v>
      </c>
      <c r="B12" s="5" t="s">
        <v>12</v>
      </c>
      <c r="C12" s="17">
        <v>83574.05</v>
      </c>
      <c r="D12" s="14">
        <f t="shared" si="2"/>
        <v>0.33855506522471052</v>
      </c>
      <c r="E12" s="18">
        <v>123211.26</v>
      </c>
      <c r="F12" s="14">
        <f t="shared" si="5"/>
        <v>0.62229502166164541</v>
      </c>
      <c r="G12" s="18">
        <v>35976.53</v>
      </c>
      <c r="H12" s="14">
        <f t="shared" si="3"/>
        <v>0.19982236433420097</v>
      </c>
      <c r="I12" s="25">
        <v>26705.5</v>
      </c>
      <c r="J12" s="14">
        <f t="shared" ref="J12:J16" si="6">I12*J11/I11</f>
        <v>0.14266327660692868</v>
      </c>
      <c r="K12" s="18">
        <v>114378.6</v>
      </c>
      <c r="L12" s="14">
        <f t="shared" si="4"/>
        <v>0.48398472160942702</v>
      </c>
      <c r="M12" s="9">
        <v>190051.21</v>
      </c>
      <c r="N12" s="4">
        <f>M12*N8/M8</f>
        <v>0.71357728596065684</v>
      </c>
      <c r="O12" s="29"/>
    </row>
    <row r="13" spans="1:15" ht="19" x14ac:dyDescent="0.2">
      <c r="A13" s="13">
        <v>9</v>
      </c>
      <c r="B13" s="5" t="s">
        <v>14</v>
      </c>
      <c r="C13" s="17">
        <v>35248.44</v>
      </c>
      <c r="D13" s="14">
        <f t="shared" si="2"/>
        <v>0.14278999166929562</v>
      </c>
      <c r="E13" s="18">
        <v>37069.4</v>
      </c>
      <c r="F13" s="14">
        <f t="shared" si="5"/>
        <v>0.18722398485320416</v>
      </c>
      <c r="G13" s="18">
        <v>12501.6</v>
      </c>
      <c r="H13" s="14">
        <f t="shared" si="3"/>
        <v>6.9436915399023955E-2</v>
      </c>
      <c r="I13" s="18">
        <v>7735.92</v>
      </c>
      <c r="J13" s="14">
        <f t="shared" si="6"/>
        <v>4.1326007555337732E-2</v>
      </c>
      <c r="K13" s="18">
        <v>27866.71</v>
      </c>
      <c r="L13" s="14">
        <f t="shared" si="4"/>
        <v>0.11791595527065933</v>
      </c>
      <c r="M13" s="9">
        <v>18909.22</v>
      </c>
      <c r="N13" s="4">
        <f>M13*N8/M8</f>
        <v>7.0997653144291864E-2</v>
      </c>
      <c r="O13" s="29"/>
    </row>
    <row r="14" spans="1:15" ht="38" x14ac:dyDescent="0.2">
      <c r="A14" s="13">
        <v>10</v>
      </c>
      <c r="B14" s="5" t="s">
        <v>15</v>
      </c>
      <c r="C14" s="17">
        <v>39191</v>
      </c>
      <c r="D14" s="14">
        <f t="shared" si="2"/>
        <v>0.15876114130189492</v>
      </c>
      <c r="E14" s="18">
        <v>62741.9</v>
      </c>
      <c r="F14" s="14">
        <f t="shared" si="5"/>
        <v>0.31688639511999789</v>
      </c>
      <c r="G14" s="18">
        <v>53960</v>
      </c>
      <c r="H14" s="14">
        <f t="shared" si="3"/>
        <v>0.2997069139095262</v>
      </c>
      <c r="I14" s="18">
        <v>13696</v>
      </c>
      <c r="J14" s="14">
        <f t="shared" si="6"/>
        <v>7.3165311879893474E-2</v>
      </c>
      <c r="K14" s="18">
        <v>46171.78</v>
      </c>
      <c r="L14" s="14">
        <f t="shared" si="4"/>
        <v>0.19537252676210157</v>
      </c>
      <c r="M14" s="9">
        <v>39397.800000000003</v>
      </c>
      <c r="N14" s="4">
        <f>M14*N8/M8</f>
        <v>0.14792526286373428</v>
      </c>
      <c r="O14" s="29"/>
    </row>
    <row r="15" spans="1:15" ht="38" x14ac:dyDescent="0.2">
      <c r="A15" s="13">
        <v>11</v>
      </c>
      <c r="B15" s="5" t="s">
        <v>16</v>
      </c>
      <c r="C15" s="17">
        <v>128797.57</v>
      </c>
      <c r="D15" s="14">
        <f t="shared" si="2"/>
        <v>0.52175369881122458</v>
      </c>
      <c r="E15" s="18">
        <v>146155.16</v>
      </c>
      <c r="F15" s="14">
        <f t="shared" si="5"/>
        <v>0.73817627104991257</v>
      </c>
      <c r="G15" s="18">
        <v>94905.91</v>
      </c>
      <c r="H15" s="14">
        <f t="shared" si="3"/>
        <v>0.52713041878938549</v>
      </c>
      <c r="I15" s="18">
        <v>96935.93</v>
      </c>
      <c r="J15" s="14">
        <f t="shared" si="6"/>
        <v>0.51784079664263449</v>
      </c>
      <c r="K15" s="18">
        <v>117021.15</v>
      </c>
      <c r="L15" s="14">
        <f t="shared" si="4"/>
        <v>0.4951664796138876</v>
      </c>
      <c r="M15" s="9">
        <v>119537.62</v>
      </c>
      <c r="N15" s="4">
        <f>M15*N8/M8</f>
        <v>0.44882287489669931</v>
      </c>
      <c r="O15" s="29"/>
    </row>
    <row r="16" spans="1:15" ht="18" x14ac:dyDescent="0.2">
      <c r="A16" s="13">
        <v>12</v>
      </c>
      <c r="B16" s="6" t="s">
        <v>17</v>
      </c>
      <c r="C16" s="17">
        <f>292262.08+193874</f>
        <v>486136.08</v>
      </c>
      <c r="D16" s="14">
        <f t="shared" si="2"/>
        <v>1.9693174169791352</v>
      </c>
      <c r="E16" s="18">
        <f>473824.77</f>
        <v>473824.77</v>
      </c>
      <c r="F16" s="14">
        <f t="shared" si="5"/>
        <v>2.393115657700231</v>
      </c>
      <c r="G16" s="17">
        <v>446814</v>
      </c>
      <c r="H16" s="14">
        <f t="shared" si="3"/>
        <v>2.4817132140765574</v>
      </c>
      <c r="I16" s="25">
        <f>357020.01</f>
        <v>357020.01</v>
      </c>
      <c r="J16" s="14">
        <f t="shared" si="6"/>
        <v>1.9072342566452023</v>
      </c>
      <c r="K16" s="18">
        <v>548756.37</v>
      </c>
      <c r="L16" s="14">
        <f t="shared" si="4"/>
        <v>2.3220226420488603</v>
      </c>
      <c r="M16" s="9">
        <v>739579</v>
      </c>
      <c r="N16" s="4">
        <f>M16*N8/M8</f>
        <v>2.7768661697733816</v>
      </c>
      <c r="O16" s="29"/>
    </row>
    <row r="17" spans="1:14" ht="19" x14ac:dyDescent="0.2">
      <c r="A17" s="13">
        <v>13</v>
      </c>
      <c r="B17" s="3" t="s">
        <v>21</v>
      </c>
      <c r="C17" s="19">
        <v>351645</v>
      </c>
      <c r="D17" s="27">
        <f>C17*100/C5</f>
        <v>1.4244995415555826</v>
      </c>
      <c r="E17" s="20">
        <v>342997.43</v>
      </c>
      <c r="F17" s="15">
        <f>E17*100/E5</f>
        <v>1.7323546008030331</v>
      </c>
      <c r="G17" s="20">
        <v>239012.04</v>
      </c>
      <c r="H17" s="15">
        <f>G17*100/G5</f>
        <v>1.327530780126394</v>
      </c>
      <c r="I17" s="20">
        <v>723861.12</v>
      </c>
      <c r="J17" s="15">
        <f>I17*100/I5</f>
        <v>3.866933747264091</v>
      </c>
      <c r="K17" s="20">
        <v>784635.55</v>
      </c>
      <c r="L17" s="15">
        <f>K17*100/K5</f>
        <v>3.3201282253114623</v>
      </c>
      <c r="M17" s="22">
        <v>862221.53</v>
      </c>
      <c r="N17" s="2">
        <f>M17*100/M5</f>
        <v>3.2373469196762548</v>
      </c>
    </row>
    <row r="18" spans="1:14" ht="18" x14ac:dyDescent="0.2">
      <c r="A18" s="13">
        <v>14</v>
      </c>
      <c r="B18" s="3" t="s">
        <v>18</v>
      </c>
      <c r="C18" s="19">
        <v>7220</v>
      </c>
      <c r="D18" s="27">
        <f>C18*100/C5</f>
        <v>2.9247925294064486E-2</v>
      </c>
      <c r="E18" s="20">
        <v>1365.71</v>
      </c>
      <c r="F18" s="27">
        <f>E18*100/E5</f>
        <v>6.8977018336921943E-3</v>
      </c>
      <c r="G18" s="20">
        <v>0</v>
      </c>
      <c r="H18" s="15">
        <f t="shared" ref="H18" si="7">G18*100/G6</f>
        <v>0</v>
      </c>
      <c r="I18" s="20">
        <v>42527.37</v>
      </c>
      <c r="J18" s="15">
        <f>I18*100/I5</f>
        <v>0.22718518468761867</v>
      </c>
      <c r="K18" s="20">
        <v>15881.56</v>
      </c>
      <c r="L18" s="15">
        <f>K18*100/K5</f>
        <v>6.7201665305602717E-2</v>
      </c>
      <c r="M18" s="22">
        <v>10686.26</v>
      </c>
      <c r="N18" s="2">
        <f>M18*100/M5</f>
        <v>4.0123251032550267E-2</v>
      </c>
    </row>
    <row r="19" spans="1:14" ht="18" x14ac:dyDescent="0.2">
      <c r="A19" s="13">
        <v>15</v>
      </c>
      <c r="B19" s="7" t="s">
        <v>19</v>
      </c>
      <c r="C19" s="19">
        <v>68918</v>
      </c>
      <c r="D19" s="27">
        <f>C19*100/C5</f>
        <v>0.2791840049053097</v>
      </c>
      <c r="E19" s="20">
        <v>64414.44</v>
      </c>
      <c r="F19" s="15">
        <f>E19*100/E5</f>
        <v>0.32533378309030164</v>
      </c>
      <c r="G19" s="20">
        <v>56455.57</v>
      </c>
      <c r="H19" s="15">
        <f>G19*100/G5</f>
        <v>0.3135679143384586</v>
      </c>
      <c r="I19" s="20">
        <v>30630.58</v>
      </c>
      <c r="J19" s="15">
        <f>I19*100/I5</f>
        <v>0.16363142076241438</v>
      </c>
      <c r="K19" s="20">
        <v>98142.27</v>
      </c>
      <c r="L19" s="15">
        <f>K19*100/K5</f>
        <v>0.41528187286841439</v>
      </c>
      <c r="M19" s="20">
        <v>68890.2</v>
      </c>
      <c r="N19" s="2">
        <f>M19*100/M5</f>
        <v>0.25865913689940118</v>
      </c>
    </row>
    <row r="20" spans="1:14" ht="18" x14ac:dyDescent="0.2">
      <c r="A20" s="13">
        <v>16</v>
      </c>
      <c r="B20" s="7" t="s">
        <v>20</v>
      </c>
      <c r="C20" s="19">
        <f>C21+C22+C23</f>
        <v>1183669.33</v>
      </c>
      <c r="D20" s="27">
        <f>C20*100/C5</f>
        <v>4.7949961408193023</v>
      </c>
      <c r="E20" s="19">
        <f>E21+E22+E23</f>
        <v>1268240.58</v>
      </c>
      <c r="F20" s="15">
        <f>E20*100/E5</f>
        <v>6.4054194332829466</v>
      </c>
      <c r="G20" s="19">
        <v>858580.21</v>
      </c>
      <c r="H20" s="15">
        <f>G20*100/G5</f>
        <v>4.7687625108023139</v>
      </c>
      <c r="I20" s="19">
        <f>I21+I22+I23</f>
        <v>1268027.98</v>
      </c>
      <c r="J20" s="15">
        <f>I20*100/I5</f>
        <v>6.7739239653279295</v>
      </c>
      <c r="K20" s="19">
        <v>919195.99</v>
      </c>
      <c r="L20" s="15">
        <f>K20*100/K5</f>
        <v>3.8895109340790293</v>
      </c>
      <c r="M20" s="19">
        <f>M21+M22+M23</f>
        <v>1194168.8499999999</v>
      </c>
      <c r="N20" s="2">
        <f>M20*100/M5</f>
        <v>4.4836955626946997</v>
      </c>
    </row>
    <row r="21" spans="1:14" ht="18" x14ac:dyDescent="0.2">
      <c r="A21" s="13">
        <v>17</v>
      </c>
      <c r="B21" s="5" t="s">
        <v>22</v>
      </c>
      <c r="C21" s="17">
        <v>204663.41</v>
      </c>
      <c r="D21" s="14">
        <f t="shared" si="2"/>
        <v>0.82908311995962469</v>
      </c>
      <c r="E21" s="18">
        <v>229423.94</v>
      </c>
      <c r="F21" s="14">
        <f>E21*F20/E20</f>
        <v>1.1587364313294097</v>
      </c>
      <c r="G21" s="17">
        <v>31575</v>
      </c>
      <c r="H21" s="14">
        <f>G21*H20/G20</f>
        <v>0.17537520027229964</v>
      </c>
      <c r="I21" s="25">
        <v>115059.42</v>
      </c>
      <c r="J21" s="14">
        <f>I21*J20/I20</f>
        <v>0.61465817384781352</v>
      </c>
      <c r="K21" s="18">
        <v>93450</v>
      </c>
      <c r="L21" s="14">
        <f>K21*L20/K20</f>
        <v>0.39542687385927922</v>
      </c>
      <c r="M21" s="11">
        <v>76225</v>
      </c>
      <c r="N21" s="4">
        <f>M21*N20/M20</f>
        <v>0.28619880200894837</v>
      </c>
    </row>
    <row r="22" spans="1:14" ht="18" x14ac:dyDescent="0.2">
      <c r="A22" s="13">
        <v>18</v>
      </c>
      <c r="B22" s="5" t="s">
        <v>23</v>
      </c>
      <c r="C22" s="17">
        <v>271827.92</v>
      </c>
      <c r="D22" s="14">
        <f t="shared" si="2"/>
        <v>1.1011638084488833</v>
      </c>
      <c r="E22" s="18">
        <f>284985.28+2500</f>
        <v>287485.28000000003</v>
      </c>
      <c r="F22" s="14">
        <f t="shared" ref="F22:F23" si="8">E22*F21/E21</f>
        <v>1.4519830293514102</v>
      </c>
      <c r="G22" s="18">
        <v>310238.21000000002</v>
      </c>
      <c r="H22" s="14">
        <f>G22*H20/G20</f>
        <v>1.7231381856174111</v>
      </c>
      <c r="I22" s="26">
        <f>604555+12250</f>
        <v>616805</v>
      </c>
      <c r="J22" s="14">
        <f t="shared" ref="J22:J23" si="9">I22*J21/I21</f>
        <v>3.2950299499180562</v>
      </c>
      <c r="K22" s="18">
        <v>20731.7</v>
      </c>
      <c r="L22" s="14">
        <f t="shared" ref="L22:L23" si="10">K22*L21/K21</f>
        <v>8.7724679730213154E-2</v>
      </c>
      <c r="M22" s="11">
        <v>8550</v>
      </c>
      <c r="N22" s="4">
        <f t="shared" ref="N22:N23" si="11">M22*N21/M21</f>
        <v>3.2102325446723624E-2</v>
      </c>
    </row>
    <row r="23" spans="1:14" ht="18" x14ac:dyDescent="0.2">
      <c r="A23" s="13">
        <v>19</v>
      </c>
      <c r="B23" s="16" t="s">
        <v>24</v>
      </c>
      <c r="C23" s="17">
        <v>707178</v>
      </c>
      <c r="D23" s="14">
        <f t="shared" si="2"/>
        <v>2.8647492124107941</v>
      </c>
      <c r="E23" s="18">
        <v>751331.36</v>
      </c>
      <c r="F23" s="14">
        <f t="shared" si="8"/>
        <v>3.7946999726021273</v>
      </c>
      <c r="G23" s="17">
        <v>516767</v>
      </c>
      <c r="H23" s="14">
        <f>G23*H21/G21</f>
        <v>2.8702491249126041</v>
      </c>
      <c r="I23" s="18">
        <v>536163.56000000006</v>
      </c>
      <c r="J23" s="14">
        <f t="shared" si="9"/>
        <v>2.8642358415620608</v>
      </c>
      <c r="K23" s="18">
        <v>805014.29</v>
      </c>
      <c r="L23" s="14">
        <f t="shared" si="10"/>
        <v>3.4063593804895369</v>
      </c>
      <c r="M23" s="11">
        <f>1107458.9+1934.95</f>
        <v>1109393.8499999999</v>
      </c>
      <c r="N23" s="4">
        <f t="shared" si="11"/>
        <v>4.165394435239028</v>
      </c>
    </row>
    <row r="24" spans="1:14" ht="18" x14ac:dyDescent="0.2">
      <c r="A24" s="13">
        <v>20</v>
      </c>
      <c r="B24" s="8" t="s">
        <v>25</v>
      </c>
      <c r="C24" s="19">
        <v>7778327.8099999996</v>
      </c>
      <c r="D24" s="15">
        <f t="shared" si="2"/>
        <v>31.509688462551829</v>
      </c>
      <c r="E24" s="20">
        <v>2400534.81</v>
      </c>
      <c r="F24" s="15">
        <f t="shared" ref="F24" si="12">E24/$E$5%</f>
        <v>12.124223561941367</v>
      </c>
      <c r="G24" s="20">
        <v>1494296.5</v>
      </c>
      <c r="H24" s="15">
        <f>G24*100/G5</f>
        <v>8.2996848124686107</v>
      </c>
      <c r="I24" s="20">
        <v>1081030.03</v>
      </c>
      <c r="J24" s="15">
        <f>I24*100/I5</f>
        <v>5.7749634416238749</v>
      </c>
      <c r="K24" s="20">
        <v>3001857.36</v>
      </c>
      <c r="L24" s="15">
        <v>12.702140948488699</v>
      </c>
      <c r="M24" s="10">
        <v>2872040.44</v>
      </c>
      <c r="N24" s="2">
        <f>M24*100/M5</f>
        <v>10.783529462108925</v>
      </c>
    </row>
    <row r="25" spans="1:14" ht="18" x14ac:dyDescent="0.2">
      <c r="A25" s="13">
        <v>21</v>
      </c>
      <c r="B25" s="8" t="s">
        <v>26</v>
      </c>
      <c r="C25" s="19">
        <v>0</v>
      </c>
      <c r="D25" s="19"/>
      <c r="E25" s="19">
        <v>93150</v>
      </c>
      <c r="F25" s="32">
        <v>100</v>
      </c>
      <c r="G25" s="19">
        <v>313500</v>
      </c>
      <c r="H25" s="32">
        <v>100</v>
      </c>
      <c r="I25" s="19">
        <v>328800</v>
      </c>
      <c r="J25" s="32">
        <v>100</v>
      </c>
      <c r="K25" s="19">
        <v>330600</v>
      </c>
      <c r="L25" s="32">
        <v>100</v>
      </c>
      <c r="M25" s="19">
        <v>546600</v>
      </c>
      <c r="N25" s="32">
        <v>100</v>
      </c>
    </row>
  </sheetData>
  <mergeCells count="10">
    <mergeCell ref="M1:N1"/>
    <mergeCell ref="A2:N2"/>
    <mergeCell ref="A3:A4"/>
    <mergeCell ref="B3:B4"/>
    <mergeCell ref="C3:D3"/>
    <mergeCell ref="E3:F3"/>
    <mergeCell ref="G3:H3"/>
    <mergeCell ref="I3:J3"/>
    <mergeCell ref="K3:L3"/>
    <mergeCell ref="M3:N3"/>
  </mergeCells>
  <pageMargins left="0.25" right="0.25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2024-02-18T14:02:20Z</dcterms:modified>
</cp:coreProperties>
</file>